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gé férié NSYN\"/>
    </mc:Choice>
  </mc:AlternateContent>
  <xr:revisionPtr revIDLastSave="0" documentId="8_{B5EBB90F-372D-4673-8B18-70C7C78D7710}" xr6:coauthVersionLast="47" xr6:coauthVersionMax="47" xr10:uidLastSave="{00000000-0000-0000-0000-000000000000}"/>
  <workbookProtection workbookAlgorithmName="SHA-512" workbookHashValue="mERiE9sApSownNcmtCpKdSOo3KOmZNoU7HRMQ6Gi+y0qLH3Enh2QUS31zZaRVXDeDTT8Om9AI6a8fh7Yae440g==" workbookSaltValue="ASLhuWyJiymTTjZSglrS7Q==" workbookSpinCount="100000" lockStructure="1"/>
  <bookViews>
    <workbookView xWindow="28680" yWindow="-120" windowWidth="29040" windowHeight="15720" xr2:uid="{00000000-000D-0000-FFFF-FFFF00000000}"/>
  </bookViews>
  <sheets>
    <sheet name="Feuille 1" sheetId="1" r:id="rId1"/>
  </sheets>
  <definedNames>
    <definedName name="Z_287AF548_CA0B_49DE_BF36_815F0EF89CD9_.wvu.PrintArea" localSheetId="0" hidden="1">'Feuille 1'!$A$2:$G$57</definedName>
    <definedName name="_xlnm.Print_Area" localSheetId="0">'Feuille 1'!$A$2:$G$57</definedName>
  </definedNames>
  <calcPr calcId="191029"/>
  <customWorkbookViews>
    <customWorkbookView name="Denise Perron - Affichage personnalisé" guid="{287AF548-CA0B-49DE-BF36-815F0EF89CD9}" mergeInterval="0" personalView="1" maximized="1" xWindow="-11" yWindow="-11" windowWidth="1942" windowHeight="10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K30" i="1" s="1"/>
  <c r="D30" i="1" s="1"/>
  <c r="C7" i="1" l="1"/>
  <c r="J23" i="1" l="1"/>
  <c r="K23" i="1" s="1"/>
  <c r="D23" i="1" s="1"/>
  <c r="D19" i="1"/>
  <c r="J24" i="1"/>
  <c r="K24" i="1" s="1"/>
  <c r="D24" i="1" s="1"/>
  <c r="J25" i="1"/>
  <c r="K25" i="1" s="1"/>
  <c r="D25" i="1" s="1"/>
  <c r="J26" i="1"/>
  <c r="K26" i="1" s="1"/>
  <c r="D26" i="1" s="1"/>
  <c r="J27" i="1"/>
  <c r="K27" i="1" s="1"/>
  <c r="D27" i="1" s="1"/>
  <c r="J28" i="1"/>
  <c r="K28" i="1" s="1"/>
  <c r="D28" i="1" s="1"/>
  <c r="J29" i="1"/>
  <c r="K29" i="1" s="1"/>
  <c r="D29" i="1" s="1"/>
  <c r="K20" i="1"/>
  <c r="J20" i="1"/>
  <c r="D15" i="1"/>
  <c r="C8" i="1"/>
  <c r="J18" i="1" l="1"/>
  <c r="D39" i="1"/>
  <c r="D36" i="1"/>
  <c r="D37" i="1"/>
  <c r="D33" i="1"/>
  <c r="D38" i="1"/>
  <c r="D35" i="1"/>
  <c r="D32" i="1"/>
  <c r="D34" i="1"/>
  <c r="D41" i="1" l="1"/>
  <c r="D43" i="1" s="1"/>
  <c r="D45" i="1" l="1"/>
  <c r="D47" i="1" s="1"/>
  <c r="D49" i="1" s="1"/>
  <c r="D51" i="1" l="1"/>
</calcChain>
</file>

<file path=xl/sharedStrings.xml><?xml version="1.0" encoding="utf-8"?>
<sst xmlns="http://schemas.openxmlformats.org/spreadsheetml/2006/main" count="47" uniqueCount="40">
  <si>
    <t>DATE DEBUT</t>
  </si>
  <si>
    <t>DATE FIN</t>
  </si>
  <si>
    <t>NOMBRE JOURS</t>
  </si>
  <si>
    <t>NOMBRE SEMAINES</t>
  </si>
  <si>
    <t>Nombre d'heures/semaine</t>
  </si>
  <si>
    <t>Nombre de semaines</t>
  </si>
  <si>
    <t>Total des heures</t>
  </si>
  <si>
    <t>Taux horaire</t>
  </si>
  <si>
    <t>taux par jour complet de  congé</t>
  </si>
  <si>
    <t>Total du contrat</t>
  </si>
  <si>
    <t>Congés fériés</t>
  </si>
  <si>
    <t>Jour de l'an</t>
  </si>
  <si>
    <t>semaines de travail avant (max. 4)</t>
  </si>
  <si>
    <t>Lundi de Pâques</t>
  </si>
  <si>
    <t>Fête des Patriotes</t>
  </si>
  <si>
    <t>Saint-Jean Baptiste</t>
  </si>
  <si>
    <t>Fête du Canada</t>
  </si>
  <si>
    <t>Fête du Travail</t>
  </si>
  <si>
    <t>Action de grâces</t>
  </si>
  <si>
    <t>Noël</t>
  </si>
  <si>
    <t>Montant pour congé 1</t>
  </si>
  <si>
    <t>Montant pour congé 2</t>
  </si>
  <si>
    <t>Montant pour congé 3</t>
  </si>
  <si>
    <t>Montant pour congé 4</t>
  </si>
  <si>
    <t>Montant pour congé 5</t>
  </si>
  <si>
    <t>Montant pour congé 6</t>
  </si>
  <si>
    <t>Montant pour congé 7</t>
  </si>
  <si>
    <t>Montant pour congé 8</t>
  </si>
  <si>
    <t>Total des congés fériés</t>
  </si>
  <si>
    <t>Total du contrat (avec congés fériés)</t>
  </si>
  <si>
    <t>Vacances (4%)</t>
  </si>
  <si>
    <t>Total du contrat (avec congés fériés et vacances)</t>
  </si>
  <si>
    <t>Montant total à prévoir pour le contrat</t>
  </si>
  <si>
    <t>Gracieuseté Louis Richer et Lise Lachance</t>
  </si>
  <si>
    <t xml:space="preserve">Pour toutes informations, veuillez vous adresser à Stéphane Lavoie </t>
  </si>
  <si>
    <t>au service des ressources humaines.</t>
  </si>
  <si>
    <t>Pour fins de calcul d'un contrat</t>
  </si>
  <si>
    <t>CALCUL POUR CONTRATS NON SYNDIQUÉS</t>
  </si>
  <si>
    <t xml:space="preserve"> </t>
  </si>
  <si>
    <t>Avantages sociaux (13%)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</si>
</sst>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$"/>
    <numFmt numFmtId="165" formatCode="#,##0.00\ &quot;$&quot;_-"/>
  </numFmts>
  <fonts count="14">
    <font>
      <sz val="10"/>
      <name val="Arial"/>
    </font>
    <font>
      <b/>
      <i/>
      <u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18"/>
      <name val="Arial MT"/>
    </font>
    <font>
      <b/>
      <sz val="12"/>
      <color indexed="9"/>
      <name val="Arial MT"/>
    </font>
    <font>
      <b/>
      <i/>
      <sz val="10"/>
      <name val="Arial"/>
      <family val="2"/>
    </font>
    <font>
      <sz val="10"/>
      <color indexed="9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 val="double"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3" fillId="2" borderId="0" xfId="0" applyFont="1" applyFill="1"/>
    <xf numFmtId="14" fontId="3" fillId="2" borderId="0" xfId="0" applyNumberFormat="1" applyFont="1" applyFill="1" applyProtection="1">
      <protection locked="0"/>
    </xf>
    <xf numFmtId="1" fontId="3" fillId="2" borderId="0" xfId="0" applyNumberFormat="1" applyFont="1" applyFill="1"/>
    <xf numFmtId="0" fontId="4" fillId="3" borderId="0" xfId="0" applyFont="1" applyFill="1" applyAlignment="1">
      <alignment horizontal="right"/>
    </xf>
    <xf numFmtId="14" fontId="0" fillId="0" borderId="0" xfId="0" applyNumberFormat="1"/>
    <xf numFmtId="0" fontId="3" fillId="0" borderId="0" xfId="0" applyFont="1"/>
    <xf numFmtId="2" fontId="0" fillId="0" borderId="0" xfId="0" applyNumberFormat="1"/>
    <xf numFmtId="16" fontId="0" fillId="0" borderId="0" xfId="0" applyNumberFormat="1"/>
    <xf numFmtId="2" fontId="0" fillId="4" borderId="0" xfId="0" applyNumberFormat="1" applyFill="1" applyProtection="1">
      <protection locked="0"/>
    </xf>
    <xf numFmtId="1" fontId="0" fillId="4" borderId="0" xfId="0" applyNumberFormat="1" applyFill="1" applyProtection="1">
      <protection locked="0"/>
    </xf>
    <xf numFmtId="0" fontId="6" fillId="0" borderId="0" xfId="0" applyFont="1"/>
    <xf numFmtId="0" fontId="7" fillId="0" borderId="0" xfId="0" applyFont="1"/>
    <xf numFmtId="0" fontId="0" fillId="4" borderId="0" xfId="0" applyFill="1" applyProtection="1">
      <protection locked="0"/>
    </xf>
    <xf numFmtId="164" fontId="7" fillId="0" borderId="0" xfId="0" applyNumberFormat="1" applyFont="1"/>
    <xf numFmtId="165" fontId="6" fillId="0" borderId="0" xfId="0" applyNumberFormat="1" applyFont="1"/>
    <xf numFmtId="0" fontId="8" fillId="0" borderId="0" xfId="0" applyFont="1"/>
    <xf numFmtId="0" fontId="9" fillId="0" borderId="0" xfId="0" applyFont="1"/>
    <xf numFmtId="14" fontId="3" fillId="0" borderId="0" xfId="0" applyNumberFormat="1" applyFont="1" applyAlignment="1">
      <alignment horizontal="left"/>
    </xf>
    <xf numFmtId="0" fontId="0" fillId="4" borderId="0" xfId="0" applyFill="1"/>
    <xf numFmtId="165" fontId="0" fillId="0" borderId="0" xfId="0" applyNumberFormat="1"/>
    <xf numFmtId="165" fontId="9" fillId="0" borderId="0" xfId="0" applyNumberFormat="1" applyFont="1"/>
    <xf numFmtId="165" fontId="6" fillId="5" borderId="0" xfId="0" applyNumberFormat="1" applyFont="1" applyFill="1"/>
    <xf numFmtId="49" fontId="10" fillId="0" borderId="0" xfId="0" applyNumberFormat="1" applyFont="1" applyAlignment="1">
      <alignment horizontal="right"/>
    </xf>
    <xf numFmtId="165" fontId="11" fillId="5" borderId="0" xfId="0" applyNumberFormat="1" applyFont="1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center"/>
    </xf>
    <xf numFmtId="0" fontId="13" fillId="0" borderId="2" xfId="0" applyFont="1" applyBorder="1"/>
    <xf numFmtId="0" fontId="13" fillId="0" borderId="0" xfId="0" applyFont="1"/>
    <xf numFmtId="0" fontId="0" fillId="0" borderId="7" xfId="0" applyBorder="1"/>
    <xf numFmtId="0" fontId="0" fillId="0" borderId="1" xfId="0" applyBorder="1"/>
    <xf numFmtId="0" fontId="9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0" xfId="0" applyFont="1"/>
    <xf numFmtId="0" fontId="0" fillId="0" borderId="0" xfId="0"/>
    <xf numFmtId="0" fontId="0" fillId="0" borderId="3" xfId="0" applyBorder="1"/>
    <xf numFmtId="0" fontId="3" fillId="0" borderId="0" xfId="0" applyFont="1" applyAlignment="1">
      <alignment horizontal="lef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47625</xdr:rowOff>
    </xdr:from>
    <xdr:to>
      <xdr:col>1</xdr:col>
      <xdr:colOff>876300</xdr:colOff>
      <xdr:row>2</xdr:row>
      <xdr:rowOff>152400</xdr:rowOff>
    </xdr:to>
    <xdr:pic>
      <xdr:nvPicPr>
        <xdr:cNvPr id="1051" name="Picture 3" descr="527x278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219075"/>
          <a:ext cx="1000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zoomScaleNormal="100" workbookViewId="0">
      <selection activeCell="C7" sqref="C7"/>
    </sheetView>
  </sheetViews>
  <sheetFormatPr baseColWidth="10" defaultColWidth="11.42578125" defaultRowHeight="12.75"/>
  <cols>
    <col min="1" max="1" width="5.28515625" customWidth="1"/>
    <col min="2" max="2" width="19.28515625" customWidth="1"/>
    <col min="3" max="3" width="24" customWidth="1"/>
    <col min="4" max="4" width="11.5703125" customWidth="1"/>
    <col min="5" max="5" width="11" customWidth="1"/>
    <col min="6" max="6" width="12.42578125" customWidth="1"/>
    <col min="7" max="7" width="12" customWidth="1"/>
  </cols>
  <sheetData>
    <row r="1" spans="1:12" ht="13.5" thickBot="1"/>
    <row r="2" spans="1:12" ht="34.5" customHeight="1">
      <c r="A2" s="35"/>
      <c r="B2" s="36"/>
      <c r="C2" s="36"/>
      <c r="D2" s="1"/>
      <c r="E2" s="37"/>
      <c r="F2" s="38"/>
      <c r="G2" s="39"/>
    </row>
    <row r="3" spans="1:12" ht="33" customHeight="1">
      <c r="A3" s="2"/>
      <c r="B3" s="40" t="s">
        <v>36</v>
      </c>
      <c r="C3" s="40"/>
      <c r="D3" s="40"/>
      <c r="E3" s="40"/>
      <c r="F3" s="40"/>
      <c r="G3" s="41"/>
    </row>
    <row r="4" spans="1:12" ht="18">
      <c r="A4" s="2"/>
      <c r="B4" s="3"/>
      <c r="G4" s="4"/>
    </row>
    <row r="5" spans="1:12">
      <c r="A5" s="2"/>
      <c r="B5" s="5" t="s">
        <v>0</v>
      </c>
      <c r="C5" s="6">
        <v>46023</v>
      </c>
      <c r="G5" s="4"/>
    </row>
    <row r="6" spans="1:12">
      <c r="A6" s="2"/>
      <c r="B6" s="5" t="s">
        <v>1</v>
      </c>
      <c r="C6" s="6">
        <v>46142</v>
      </c>
      <c r="G6" s="4"/>
    </row>
    <row r="7" spans="1:12">
      <c r="A7" s="2"/>
      <c r="B7" s="5" t="s">
        <v>2</v>
      </c>
      <c r="C7" s="7">
        <f>NETWORKDAYS(C5,C6)</f>
        <v>86</v>
      </c>
      <c r="G7" s="4"/>
    </row>
    <row r="8" spans="1:12" ht="15.75">
      <c r="A8" s="2"/>
      <c r="B8" s="5" t="s">
        <v>3</v>
      </c>
      <c r="C8" s="8">
        <f>(C7/5)</f>
        <v>17.2</v>
      </c>
      <c r="D8" s="32"/>
      <c r="G8" s="4"/>
    </row>
    <row r="9" spans="1:12">
      <c r="A9" s="2"/>
      <c r="C9" s="9"/>
      <c r="G9" s="4"/>
    </row>
    <row r="10" spans="1:12">
      <c r="A10" s="2"/>
      <c r="B10" s="45" t="s">
        <v>37</v>
      </c>
      <c r="C10" s="45"/>
      <c r="D10" s="11"/>
      <c r="G10" s="4"/>
    </row>
    <row r="11" spans="1:12">
      <c r="A11" s="2"/>
      <c r="B11" s="10"/>
      <c r="D11" s="11"/>
      <c r="G11" s="4"/>
      <c r="I11" s="12"/>
    </row>
    <row r="12" spans="1:12">
      <c r="A12" s="2"/>
      <c r="C12" t="s">
        <v>4</v>
      </c>
      <c r="D12" s="13">
        <v>7</v>
      </c>
      <c r="F12" t="s">
        <v>38</v>
      </c>
      <c r="G12" s="4"/>
    </row>
    <row r="13" spans="1:12">
      <c r="A13" s="2"/>
      <c r="C13" t="s">
        <v>5</v>
      </c>
      <c r="D13" s="14">
        <v>1</v>
      </c>
      <c r="G13" s="4"/>
    </row>
    <row r="14" spans="1:12">
      <c r="A14" s="2"/>
      <c r="D14" s="11"/>
      <c r="G14" s="4"/>
    </row>
    <row r="15" spans="1:12">
      <c r="A15" s="2"/>
      <c r="B15" s="15" t="s">
        <v>6</v>
      </c>
      <c r="D15" s="11">
        <f>D12*D13</f>
        <v>7</v>
      </c>
      <c r="G15" s="4"/>
    </row>
    <row r="16" spans="1:12">
      <c r="A16" s="2"/>
      <c r="G16" s="4"/>
      <c r="I16" s="16"/>
      <c r="J16" s="16"/>
      <c r="K16" s="16"/>
      <c r="L16" s="16"/>
    </row>
    <row r="17" spans="1:12">
      <c r="A17" s="2"/>
      <c r="C17" t="s">
        <v>7</v>
      </c>
      <c r="D17" s="17">
        <v>15.75</v>
      </c>
      <c r="G17" s="4"/>
      <c r="I17" s="16"/>
      <c r="J17" s="16" t="s">
        <v>8</v>
      </c>
      <c r="K17" s="16"/>
      <c r="L17" s="16"/>
    </row>
    <row r="18" spans="1:12">
      <c r="A18" s="2"/>
      <c r="G18" s="4"/>
      <c r="I18" s="16"/>
      <c r="J18" s="18">
        <f>((D19/31)*4)/20</f>
        <v>0.71129032258064517</v>
      </c>
      <c r="K18" s="16"/>
      <c r="L18" s="16"/>
    </row>
    <row r="19" spans="1:12">
      <c r="A19" s="2"/>
      <c r="B19" s="15" t="s">
        <v>9</v>
      </c>
      <c r="D19" s="19">
        <f>D17*D12*D13</f>
        <v>110.25</v>
      </c>
      <c r="G19" s="4"/>
      <c r="I19" s="16"/>
      <c r="J19" s="16"/>
      <c r="K19" s="16"/>
      <c r="L19" s="16"/>
    </row>
    <row r="20" spans="1:12" ht="7.5" customHeight="1">
      <c r="A20" s="2"/>
      <c r="G20" s="4"/>
      <c r="I20" s="16"/>
      <c r="J20" s="16">
        <f>WEEKDAY(C5)</f>
        <v>5</v>
      </c>
      <c r="K20" s="16">
        <f>WEEKDAY(C24)</f>
        <v>2</v>
      </c>
      <c r="L20" s="16"/>
    </row>
    <row r="21" spans="1:12">
      <c r="A21" s="2"/>
      <c r="C21" s="20" t="s">
        <v>10</v>
      </c>
      <c r="G21" s="4"/>
      <c r="I21" s="16"/>
      <c r="J21" s="16"/>
      <c r="K21" s="16"/>
      <c r="L21" s="16"/>
    </row>
    <row r="22" spans="1:12" ht="7.5" customHeight="1">
      <c r="A22" s="2"/>
      <c r="G22" s="4"/>
      <c r="I22" s="16"/>
      <c r="J22" s="16"/>
      <c r="K22" s="16"/>
      <c r="L22" s="16"/>
    </row>
    <row r="23" spans="1:12">
      <c r="A23" s="2">
        <v>1</v>
      </c>
      <c r="B23" s="21" t="s">
        <v>11</v>
      </c>
      <c r="C23" s="22">
        <v>46023</v>
      </c>
      <c r="D23" s="23">
        <f>+K23</f>
        <v>0</v>
      </c>
      <c r="E23" s="42" t="s">
        <v>12</v>
      </c>
      <c r="F23" s="43"/>
      <c r="G23" s="44"/>
      <c r="I23" s="16"/>
      <c r="J23" s="16">
        <f t="shared" ref="J23:J30" si="0">IF(C23&lt;$C$6,IF(C23&gt;$C$5,+C23-$C$5,0),0)</f>
        <v>0</v>
      </c>
      <c r="K23" s="16">
        <f>IF(J23&lt;&gt;0,MIN(ROUND(J23/7,0),4),0)</f>
        <v>0</v>
      </c>
      <c r="L23" s="16"/>
    </row>
    <row r="24" spans="1:12">
      <c r="A24" s="2">
        <v>2</v>
      </c>
      <c r="B24" s="21" t="s">
        <v>13</v>
      </c>
      <c r="C24" s="22">
        <v>46118</v>
      </c>
      <c r="D24" s="23">
        <f t="shared" ref="D24:D29" si="1">+K24</f>
        <v>4</v>
      </c>
      <c r="E24" s="43" t="s">
        <v>12</v>
      </c>
      <c r="F24" s="43"/>
      <c r="G24" s="44"/>
      <c r="I24" s="16"/>
      <c r="J24" s="16">
        <f t="shared" si="0"/>
        <v>95</v>
      </c>
      <c r="K24" s="16">
        <f t="shared" ref="K24:K30" si="2">IF(J24&lt;&gt;0,MIN(ROUND(J24/7,0),4),0)</f>
        <v>4</v>
      </c>
      <c r="L24" s="16"/>
    </row>
    <row r="25" spans="1:12">
      <c r="A25" s="2">
        <v>3</v>
      </c>
      <c r="B25" s="21" t="s">
        <v>14</v>
      </c>
      <c r="C25" s="22">
        <v>46160</v>
      </c>
      <c r="D25" s="23">
        <f t="shared" si="1"/>
        <v>0</v>
      </c>
      <c r="E25" s="43" t="s">
        <v>12</v>
      </c>
      <c r="F25" s="43"/>
      <c r="G25" s="44"/>
      <c r="I25" s="16"/>
      <c r="J25" s="16">
        <f t="shared" si="0"/>
        <v>0</v>
      </c>
      <c r="K25" s="16">
        <f t="shared" si="2"/>
        <v>0</v>
      </c>
      <c r="L25" s="16"/>
    </row>
    <row r="26" spans="1:12">
      <c r="A26" s="2">
        <v>4</v>
      </c>
      <c r="B26" s="21" t="s">
        <v>15</v>
      </c>
      <c r="C26" s="22">
        <v>46197</v>
      </c>
      <c r="D26" s="23">
        <f t="shared" si="1"/>
        <v>0</v>
      </c>
      <c r="E26" s="43" t="s">
        <v>12</v>
      </c>
      <c r="F26" s="43"/>
      <c r="G26" s="44"/>
      <c r="I26" s="16"/>
      <c r="J26" s="16">
        <f t="shared" si="0"/>
        <v>0</v>
      </c>
      <c r="K26" s="16">
        <f t="shared" si="2"/>
        <v>0</v>
      </c>
      <c r="L26" s="16"/>
    </row>
    <row r="27" spans="1:12">
      <c r="A27" s="2">
        <v>5</v>
      </c>
      <c r="B27" s="21" t="s">
        <v>16</v>
      </c>
      <c r="C27" s="22">
        <v>46204</v>
      </c>
      <c r="D27" s="23">
        <f t="shared" si="1"/>
        <v>0</v>
      </c>
      <c r="E27" s="43" t="s">
        <v>12</v>
      </c>
      <c r="F27" s="43"/>
      <c r="G27" s="44"/>
      <c r="I27" s="16"/>
      <c r="J27" s="16">
        <f t="shared" si="0"/>
        <v>0</v>
      </c>
      <c r="K27" s="16">
        <f t="shared" si="2"/>
        <v>0</v>
      </c>
      <c r="L27" s="16"/>
    </row>
    <row r="28" spans="1:12">
      <c r="A28" s="2">
        <v>6</v>
      </c>
      <c r="B28" s="21" t="s">
        <v>17</v>
      </c>
      <c r="C28" s="22">
        <v>46272</v>
      </c>
      <c r="D28" s="23">
        <f t="shared" si="1"/>
        <v>0</v>
      </c>
      <c r="E28" s="43" t="s">
        <v>12</v>
      </c>
      <c r="F28" s="43"/>
      <c r="G28" s="44"/>
      <c r="I28" s="16"/>
      <c r="J28" s="16">
        <f t="shared" si="0"/>
        <v>0</v>
      </c>
      <c r="K28" s="16">
        <f t="shared" si="2"/>
        <v>0</v>
      </c>
      <c r="L28" s="16"/>
    </row>
    <row r="29" spans="1:12">
      <c r="A29" s="2">
        <v>7</v>
      </c>
      <c r="B29" s="21" t="s">
        <v>18</v>
      </c>
      <c r="C29" s="22">
        <v>46307</v>
      </c>
      <c r="D29" s="23">
        <f t="shared" si="1"/>
        <v>0</v>
      </c>
      <c r="E29" s="43" t="s">
        <v>12</v>
      </c>
      <c r="F29" s="43"/>
      <c r="G29" s="44"/>
      <c r="I29" s="16"/>
      <c r="J29" s="16">
        <f t="shared" si="0"/>
        <v>0</v>
      </c>
      <c r="K29" s="16">
        <f t="shared" si="2"/>
        <v>0</v>
      </c>
      <c r="L29" s="16"/>
    </row>
    <row r="30" spans="1:12">
      <c r="A30" s="2">
        <v>8</v>
      </c>
      <c r="B30" s="21" t="s">
        <v>19</v>
      </c>
      <c r="C30" s="22">
        <v>46381</v>
      </c>
      <c r="D30" s="23">
        <f>+K30</f>
        <v>0</v>
      </c>
      <c r="E30" s="43" t="s">
        <v>12</v>
      </c>
      <c r="F30" s="43"/>
      <c r="G30" s="44"/>
      <c r="I30" s="16"/>
      <c r="J30" s="16">
        <f t="shared" si="0"/>
        <v>0</v>
      </c>
      <c r="K30" s="16">
        <f t="shared" si="2"/>
        <v>0</v>
      </c>
      <c r="L30" s="16"/>
    </row>
    <row r="31" spans="1:12">
      <c r="A31" s="2"/>
      <c r="B31" s="21"/>
      <c r="G31" s="4"/>
      <c r="I31" s="16"/>
      <c r="J31" s="16"/>
      <c r="K31" s="16"/>
      <c r="L31" s="16"/>
    </row>
    <row r="32" spans="1:12">
      <c r="A32" s="2"/>
      <c r="C32" t="s">
        <v>20</v>
      </c>
      <c r="D32" s="24">
        <f>D19/D13*D23/20</f>
        <v>0</v>
      </c>
      <c r="G32" s="4"/>
    </row>
    <row r="33" spans="1:7">
      <c r="A33" s="2"/>
      <c r="C33" t="s">
        <v>21</v>
      </c>
      <c r="D33" s="24">
        <f>D19/D13*D24/20</f>
        <v>22.05</v>
      </c>
      <c r="G33" s="4"/>
    </row>
    <row r="34" spans="1:7">
      <c r="A34" s="2"/>
      <c r="C34" t="s">
        <v>22</v>
      </c>
      <c r="D34" s="24">
        <f>D19/D13*D25/20</f>
        <v>0</v>
      </c>
      <c r="G34" s="4"/>
    </row>
    <row r="35" spans="1:7">
      <c r="A35" s="2"/>
      <c r="C35" t="s">
        <v>23</v>
      </c>
      <c r="D35" s="24">
        <f>D19/D13*D26/20</f>
        <v>0</v>
      </c>
      <c r="G35" s="4"/>
    </row>
    <row r="36" spans="1:7">
      <c r="A36" s="2"/>
      <c r="C36" t="s">
        <v>24</v>
      </c>
      <c r="D36" s="24">
        <f>D19/D13*D27/20</f>
        <v>0</v>
      </c>
      <c r="G36" s="4"/>
    </row>
    <row r="37" spans="1:7">
      <c r="A37" s="2"/>
      <c r="C37" t="s">
        <v>25</v>
      </c>
      <c r="D37" s="24">
        <f>D19/D13*D28/20</f>
        <v>0</v>
      </c>
      <c r="G37" s="4"/>
    </row>
    <row r="38" spans="1:7">
      <c r="A38" s="2"/>
      <c r="C38" t="s">
        <v>26</v>
      </c>
      <c r="D38" s="24">
        <f>D19/D13*D29/20</f>
        <v>0</v>
      </c>
      <c r="G38" s="4"/>
    </row>
    <row r="39" spans="1:7">
      <c r="A39" s="2"/>
      <c r="C39" t="s">
        <v>27</v>
      </c>
      <c r="D39" s="24">
        <f>D19/D13*D30/20</f>
        <v>0</v>
      </c>
      <c r="G39" s="4"/>
    </row>
    <row r="40" spans="1:7">
      <c r="A40" s="2"/>
      <c r="D40" s="24"/>
      <c r="G40" s="4"/>
    </row>
    <row r="41" spans="1:7">
      <c r="A41" s="2"/>
      <c r="B41" s="15" t="s">
        <v>28</v>
      </c>
      <c r="D41" s="19">
        <f>SUM(D32:D39)</f>
        <v>22.05</v>
      </c>
      <c r="G41" s="4"/>
    </row>
    <row r="42" spans="1:7" ht="7.5" customHeight="1">
      <c r="A42" s="2"/>
      <c r="D42" s="24"/>
      <c r="G42" s="4"/>
    </row>
    <row r="43" spans="1:7">
      <c r="A43" s="2"/>
      <c r="B43" s="15" t="s">
        <v>29</v>
      </c>
      <c r="D43" s="19">
        <f>D19+D41</f>
        <v>132.30000000000001</v>
      </c>
      <c r="G43" s="4"/>
    </row>
    <row r="44" spans="1:7">
      <c r="A44" s="2"/>
      <c r="D44" s="25"/>
      <c r="G44" s="4"/>
    </row>
    <row r="45" spans="1:7">
      <c r="A45" s="2"/>
      <c r="C45" t="s">
        <v>30</v>
      </c>
      <c r="D45" s="19">
        <f>D43*0.04</f>
        <v>5.2920000000000007</v>
      </c>
      <c r="G45" s="4"/>
    </row>
    <row r="46" spans="1:7">
      <c r="A46" s="2"/>
      <c r="D46" s="25"/>
      <c r="G46" s="4"/>
    </row>
    <row r="47" spans="1:7">
      <c r="A47" s="2"/>
      <c r="B47" s="15" t="s">
        <v>31</v>
      </c>
      <c r="D47" s="26">
        <f>D43+D45</f>
        <v>137.59200000000001</v>
      </c>
      <c r="G47" s="4"/>
    </row>
    <row r="48" spans="1:7">
      <c r="A48" s="2"/>
      <c r="D48" s="24"/>
      <c r="G48" s="4"/>
    </row>
    <row r="49" spans="1:7">
      <c r="A49" s="2"/>
      <c r="B49" s="27"/>
      <c r="C49" s="21" t="s">
        <v>39</v>
      </c>
      <c r="D49" s="24">
        <f>D47*0.13</f>
        <v>17.886960000000002</v>
      </c>
      <c r="G49" s="4"/>
    </row>
    <row r="50" spans="1:7" ht="7.5" customHeight="1">
      <c r="A50" s="2"/>
      <c r="D50" s="24"/>
      <c r="G50" s="4"/>
    </row>
    <row r="51" spans="1:7" ht="18" customHeight="1">
      <c r="A51" s="2"/>
      <c r="B51" s="15" t="s">
        <v>32</v>
      </c>
      <c r="D51" s="28">
        <f>D47+D49</f>
        <v>155.47896000000003</v>
      </c>
      <c r="G51" s="4"/>
    </row>
    <row r="52" spans="1:7">
      <c r="A52" s="2"/>
      <c r="D52" s="24"/>
      <c r="G52" s="4"/>
    </row>
    <row r="53" spans="1:7" ht="15">
      <c r="A53" s="33" t="s">
        <v>34</v>
      </c>
      <c r="D53" s="24"/>
      <c r="F53" s="24"/>
      <c r="G53" s="4"/>
    </row>
    <row r="54" spans="1:7" ht="15">
      <c r="A54" s="34" t="s">
        <v>35</v>
      </c>
      <c r="B54" s="34"/>
      <c r="C54" s="34"/>
      <c r="G54" s="4"/>
    </row>
    <row r="55" spans="1:7" ht="13.5" thickBot="1">
      <c r="A55" s="29"/>
      <c r="B55" s="30"/>
      <c r="C55" s="30"/>
      <c r="D55" s="30"/>
      <c r="E55" s="30"/>
      <c r="F55" s="30"/>
      <c r="G55" s="31"/>
    </row>
    <row r="56" spans="1:7" ht="0.75" customHeight="1"/>
    <row r="57" spans="1:7" ht="10.5" customHeight="1">
      <c r="A57" s="46" t="s">
        <v>33</v>
      </c>
      <c r="B57" s="46"/>
      <c r="C57" s="46"/>
    </row>
  </sheetData>
  <sheetProtection selectLockedCells="1"/>
  <customSheetViews>
    <customSheetView guid="{287AF548-CA0B-49DE-BF36-815F0EF89CD9}" topLeftCell="A2">
      <selection activeCell="D12" sqref="D12"/>
      <pageMargins left="0.51181102362204722" right="0.51181102362204722" top="0.39370078740157483" bottom="0.59055118110236227" header="0.51181102362204722" footer="0.51181102362204722"/>
      <printOptions horizontalCentered="1" verticalCentered="1"/>
      <pageSetup orientation="portrait" r:id="rId1"/>
      <headerFooter alignWithMargins="0"/>
    </customSheetView>
  </customSheetViews>
  <mergeCells count="13">
    <mergeCell ref="E29:G29"/>
    <mergeCell ref="A57:C57"/>
    <mergeCell ref="E24:G24"/>
    <mergeCell ref="E25:G25"/>
    <mergeCell ref="E26:G26"/>
    <mergeCell ref="E27:G27"/>
    <mergeCell ref="E30:G30"/>
    <mergeCell ref="A2:C2"/>
    <mergeCell ref="E2:G2"/>
    <mergeCell ref="B3:G3"/>
    <mergeCell ref="E23:G23"/>
    <mergeCell ref="E28:G28"/>
    <mergeCell ref="B10:C10"/>
  </mergeCells>
  <phoneticPr fontId="12" type="noConversion"/>
  <printOptions horizontalCentered="1" verticalCentered="1"/>
  <pageMargins left="0.51181102362204722" right="0.51181102362204722" top="0.39370078740157483" bottom="0.59055118110236227" header="0.51181102362204722" footer="0.51181102362204722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Company>UQAC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dadufour</dc:creator>
  <cp:lastModifiedBy>Cathy Gagné</cp:lastModifiedBy>
  <cp:lastPrinted>2011-04-14T20:12:13Z</cp:lastPrinted>
  <dcterms:created xsi:type="dcterms:W3CDTF">2008-08-19T13:45:05Z</dcterms:created>
  <dcterms:modified xsi:type="dcterms:W3CDTF">2025-12-09T16:24:40Z</dcterms:modified>
</cp:coreProperties>
</file>